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ТРСК\Текущая отчетность ЕИАС\"/>
    </mc:Choice>
  </mc:AlternateContent>
  <bookViews>
    <workbookView xWindow="0" yWindow="0" windowWidth="28800" windowHeight="12330"/>
  </bookViews>
  <sheets>
    <sheet name="Факт_2019" sheetId="1" r:id="rId1"/>
  </sheets>
  <definedNames>
    <definedName name="_xlnm.Print_Area" localSheetId="0">Факт_2019!$A$1:$L$15</definedName>
  </definedNames>
  <calcPr calcId="162913"/>
</workbook>
</file>

<file path=xl/calcChain.xml><?xml version="1.0" encoding="utf-8"?>
<calcChain xmlns="http://schemas.openxmlformats.org/spreadsheetml/2006/main">
  <c r="L11" i="1" l="1"/>
  <c r="K11" i="1"/>
  <c r="I11" i="1"/>
  <c r="G4" i="1" l="1"/>
  <c r="C15" i="1" l="1"/>
  <c r="F4" i="1" l="1"/>
  <c r="I10" i="1" l="1"/>
  <c r="K8" i="1" l="1"/>
  <c r="F8" i="1"/>
  <c r="K7" i="1" l="1"/>
  <c r="K4" i="1" s="1"/>
  <c r="J10" i="1"/>
  <c r="D10" i="1"/>
  <c r="F7" i="1" s="1"/>
  <c r="E10" i="1"/>
  <c r="F5" i="1" l="1"/>
  <c r="F15" i="1"/>
  <c r="K5" i="1"/>
  <c r="L10" i="1"/>
  <c r="K10" i="1"/>
  <c r="H12" i="1"/>
  <c r="H11" i="1"/>
  <c r="H7" i="1"/>
  <c r="H8" i="1"/>
  <c r="C14" i="1"/>
  <c r="C12" i="1"/>
  <c r="C11" i="1"/>
  <c r="G10" i="1"/>
  <c r="F10" i="1"/>
  <c r="C8" i="1"/>
  <c r="C7" i="1"/>
  <c r="H10" i="1" l="1"/>
  <c r="G9" i="1"/>
  <c r="G5" i="1" s="1"/>
  <c r="C5" i="1"/>
  <c r="C10" i="1"/>
  <c r="C9" i="1" l="1"/>
  <c r="C4" i="1"/>
  <c r="G15" i="1"/>
  <c r="K15" i="1"/>
  <c r="H14" i="1"/>
  <c r="L9" i="1"/>
  <c r="H9" i="1" s="1"/>
  <c r="L5" i="1" l="1"/>
  <c r="H5" i="1" s="1"/>
  <c r="L4" i="1" l="1"/>
  <c r="H4" i="1" s="1"/>
  <c r="L15" i="1" l="1"/>
  <c r="H15" i="1"/>
</calcChain>
</file>

<file path=xl/sharedStrings.xml><?xml version="1.0" encoding="utf-8"?>
<sst xmlns="http://schemas.openxmlformats.org/spreadsheetml/2006/main" count="34" uniqueCount="26">
  <si>
    <t>№ п.п.</t>
  </si>
  <si>
    <t>Показатели</t>
  </si>
  <si>
    <t xml:space="preserve">          Электроэнергия    млн.кВт.ч</t>
  </si>
  <si>
    <t xml:space="preserve">          Мощность  МВт</t>
  </si>
  <si>
    <t>Всего</t>
  </si>
  <si>
    <t>ВН</t>
  </si>
  <si>
    <t>СН I</t>
  </si>
  <si>
    <t>СН II</t>
  </si>
  <si>
    <t>НН</t>
  </si>
  <si>
    <t>1.</t>
  </si>
  <si>
    <t xml:space="preserve">Отпуск в сеть, ВСЕГО </t>
  </si>
  <si>
    <t>1.1.</t>
  </si>
  <si>
    <t>из смежной сети, всего</t>
  </si>
  <si>
    <t>в том числе из сети</t>
  </si>
  <si>
    <t>2</t>
  </si>
  <si>
    <t xml:space="preserve">Отпуск из сети </t>
  </si>
  <si>
    <t>2.1.</t>
  </si>
  <si>
    <t>в т.ч. конечные потребители</t>
  </si>
  <si>
    <t>2.2.</t>
  </si>
  <si>
    <t>сальдо переток в другие ТСО</t>
  </si>
  <si>
    <t>3</t>
  </si>
  <si>
    <t>Объем переданной электроэнергии по договорам об оказании услуг по передаче потребителям сетевой организации</t>
  </si>
  <si>
    <t>4</t>
  </si>
  <si>
    <t xml:space="preserve">Потери </t>
  </si>
  <si>
    <t xml:space="preserve">то же в % </t>
  </si>
  <si>
    <t>Баланс электрической энергии и мощности (фактический) используемый для ценообразования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</si>
</sst>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General_)"/>
    <numFmt numFmtId="166" formatCode="_-* #,##0.000000_р_._-;\-* #,##0.000000_р_._-;_-* &quot;-&quot;??_р_._-;_-@_-"/>
    <numFmt numFmtId="167" formatCode="_-* #,##0.000_р_._-;\-* #,##0.000_р_._-;_-* &quot;-&quot;??_р_._-;_-@_-"/>
    <numFmt numFmtId="168" formatCode="_-* #,##0.000000\ _₽_-;\-* #,##0.000000\ _₽_-;_-* &quot;-&quot;??????\ _₽_-;_-@_-"/>
    <numFmt numFmtId="169" formatCode="_-* #,##0.0000\ _₽_-;\-* #,##0.0000\ _₽_-;_-* &quot;-&quot;???\ _₽_-;_-@_-"/>
    <numFmt numFmtId="170" formatCode="_-* #,##0.000\ _₽_-;\-* #,##0.000\ _₽_-;_-* &quot;-&quot;???\ _₽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1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165" fontId="7" fillId="0" borderId="2">
      <protection locked="0"/>
    </xf>
    <xf numFmtId="0" fontId="8" fillId="4" borderId="3" applyNumberFormat="0" applyAlignment="0" applyProtection="0"/>
    <xf numFmtId="0" fontId="9" fillId="11" borderId="4" applyNumberFormat="0" applyAlignment="0" applyProtection="0"/>
    <xf numFmtId="0" fontId="10" fillId="11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165" fontId="14" fillId="12" borderId="2"/>
    <xf numFmtId="0" fontId="15" fillId="0" borderId="8" applyNumberFormat="0" applyFill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5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3" fillId="0" borderId="0">
      <protection locked="0"/>
    </xf>
  </cellStyleXfs>
  <cellXfs count="61">
    <xf numFmtId="0" fontId="0" fillId="0" borderId="0" xfId="0"/>
    <xf numFmtId="0" fontId="25" fillId="0" borderId="16" xfId="37" applyFont="1" applyFill="1" applyBorder="1" applyAlignment="1" applyProtection="1">
      <alignment horizontal="left" vertical="center" wrapText="1"/>
    </xf>
    <xf numFmtId="49" fontId="26" fillId="0" borderId="12" xfId="37" applyNumberFormat="1" applyFont="1" applyFill="1" applyBorder="1" applyAlignment="1" applyProtection="1">
      <alignment horizontal="center" vertical="center" wrapText="1"/>
    </xf>
    <xf numFmtId="0" fontId="26" fillId="0" borderId="13" xfId="37" applyFont="1" applyFill="1" applyBorder="1" applyAlignment="1" applyProtection="1">
      <alignment horizontal="left" vertical="center" wrapText="1"/>
    </xf>
    <xf numFmtId="49" fontId="26" fillId="0" borderId="17" xfId="37" applyNumberFormat="1" applyFont="1" applyFill="1" applyBorder="1" applyAlignment="1" applyProtection="1">
      <alignment horizontal="center" vertical="center" wrapText="1"/>
    </xf>
    <xf numFmtId="0" fontId="26" fillId="0" borderId="18" xfId="37" applyFont="1" applyFill="1" applyBorder="1" applyAlignment="1" applyProtection="1">
      <alignment horizontal="left" vertical="center" wrapText="1"/>
    </xf>
    <xf numFmtId="0" fontId="25" fillId="0" borderId="30" xfId="37" applyFont="1" applyFill="1" applyBorder="1" applyAlignment="1" applyProtection="1">
      <alignment horizontal="left" vertical="center" wrapText="1"/>
    </xf>
    <xf numFmtId="0" fontId="25" fillId="0" borderId="17" xfId="37" applyNumberFormat="1" applyFont="1" applyFill="1" applyBorder="1" applyAlignment="1" applyProtection="1">
      <alignment horizontal="center" vertical="center" wrapText="1"/>
    </xf>
    <xf numFmtId="0" fontId="25" fillId="0" borderId="20" xfId="37" applyNumberFormat="1" applyFont="1" applyFill="1" applyBorder="1" applyAlignment="1" applyProtection="1">
      <alignment horizontal="center" vertical="center" wrapText="1"/>
    </xf>
    <xf numFmtId="0" fontId="25" fillId="0" borderId="18" xfId="37" applyNumberFormat="1" applyFont="1" applyFill="1" applyBorder="1" applyAlignment="1" applyProtection="1">
      <alignment horizontal="center" vertical="center" wrapText="1"/>
    </xf>
    <xf numFmtId="167" fontId="26" fillId="0" borderId="15" xfId="1" applyNumberFormat="1" applyFont="1" applyFill="1" applyBorder="1" applyAlignment="1" applyProtection="1">
      <alignment vertical="center"/>
    </xf>
    <xf numFmtId="167" fontId="26" fillId="0" borderId="19" xfId="1" applyNumberFormat="1" applyFont="1" applyFill="1" applyBorder="1" applyAlignment="1" applyProtection="1">
      <alignment vertical="center"/>
    </xf>
    <xf numFmtId="167" fontId="26" fillId="0" borderId="16" xfId="1" applyNumberFormat="1" applyFont="1" applyFill="1" applyBorder="1" applyAlignment="1" applyProtection="1">
      <alignment vertical="center"/>
    </xf>
    <xf numFmtId="167" fontId="26" fillId="0" borderId="12" xfId="1" applyNumberFormat="1" applyFont="1" applyFill="1" applyBorder="1" applyAlignment="1" applyProtection="1">
      <alignment vertical="center"/>
    </xf>
    <xf numFmtId="167" fontId="26" fillId="0" borderId="14" xfId="1" applyNumberFormat="1" applyFont="1" applyFill="1" applyBorder="1" applyAlignment="1" applyProtection="1">
      <alignment vertical="center"/>
    </xf>
    <xf numFmtId="167" fontId="26" fillId="0" borderId="13" xfId="1" applyNumberFormat="1" applyFont="1" applyFill="1" applyBorder="1" applyAlignment="1" applyProtection="1">
      <alignment vertical="center"/>
    </xf>
    <xf numFmtId="167" fontId="26" fillId="0" borderId="29" xfId="1" applyNumberFormat="1" applyFont="1" applyFill="1" applyBorder="1" applyAlignment="1" applyProtection="1">
      <alignment vertical="center"/>
    </xf>
    <xf numFmtId="167" fontId="26" fillId="0" borderId="31" xfId="1" applyNumberFormat="1" applyFont="1" applyFill="1" applyBorder="1" applyAlignment="1" applyProtection="1">
      <alignment vertical="center"/>
    </xf>
    <xf numFmtId="167" fontId="26" fillId="0" borderId="30" xfId="1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49" fontId="25" fillId="0" borderId="15" xfId="37" applyNumberFormat="1" applyFont="1" applyFill="1" applyBorder="1" applyAlignment="1" applyProtection="1">
      <alignment horizontal="center" vertical="center" wrapText="1"/>
    </xf>
    <xf numFmtId="166" fontId="26" fillId="0" borderId="15" xfId="1" applyNumberFormat="1" applyFont="1" applyFill="1" applyBorder="1" applyAlignment="1" applyProtection="1">
      <alignment vertical="center"/>
    </xf>
    <xf numFmtId="166" fontId="26" fillId="0" borderId="19" xfId="1" applyNumberFormat="1" applyFont="1" applyFill="1" applyBorder="1" applyAlignment="1" applyProtection="1">
      <alignment vertical="center"/>
    </xf>
    <xf numFmtId="166" fontId="26" fillId="0" borderId="16" xfId="1" applyNumberFormat="1" applyFont="1" applyFill="1" applyBorder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26" fillId="0" borderId="12" xfId="1" applyNumberFormat="1" applyFont="1" applyFill="1" applyBorder="1" applyAlignment="1" applyProtection="1">
      <alignment vertical="center"/>
    </xf>
    <xf numFmtId="166" fontId="26" fillId="0" borderId="14" xfId="1" applyNumberFormat="1" applyFont="1" applyFill="1" applyBorder="1" applyAlignment="1" applyProtection="1">
      <alignment vertical="center"/>
    </xf>
    <xf numFmtId="166" fontId="26" fillId="0" borderId="13" xfId="1" applyNumberFormat="1" applyFont="1" applyFill="1" applyBorder="1" applyAlignment="1" applyProtection="1">
      <alignment vertical="center"/>
    </xf>
    <xf numFmtId="168" fontId="28" fillId="0" borderId="0" xfId="0" applyNumberFormat="1" applyFont="1" applyFill="1" applyAlignment="1" applyProtection="1">
      <alignment vertical="center"/>
    </xf>
    <xf numFmtId="166" fontId="26" fillId="0" borderId="17" xfId="1" applyNumberFormat="1" applyFont="1" applyFill="1" applyBorder="1" applyAlignment="1" applyProtection="1">
      <alignment vertical="center"/>
    </xf>
    <xf numFmtId="166" fontId="26" fillId="0" borderId="20" xfId="1" applyNumberFormat="1" applyFont="1" applyFill="1" applyBorder="1" applyAlignment="1" applyProtection="1">
      <alignment vertical="center"/>
    </xf>
    <xf numFmtId="166" fontId="26" fillId="0" borderId="18" xfId="1" applyNumberFormat="1" applyFont="1" applyFill="1" applyBorder="1" applyAlignment="1" applyProtection="1">
      <alignment vertical="center"/>
    </xf>
    <xf numFmtId="167" fontId="26" fillId="0" borderId="17" xfId="1" applyNumberFormat="1" applyFont="1" applyFill="1" applyBorder="1" applyAlignment="1" applyProtection="1">
      <alignment vertical="center"/>
    </xf>
    <xf numFmtId="167" fontId="26" fillId="0" borderId="20" xfId="1" applyNumberFormat="1" applyFont="1" applyFill="1" applyBorder="1" applyAlignment="1" applyProtection="1">
      <alignment vertical="center"/>
    </xf>
    <xf numFmtId="167" fontId="26" fillId="0" borderId="18" xfId="1" applyNumberFormat="1" applyFont="1" applyFill="1" applyBorder="1" applyAlignment="1" applyProtection="1">
      <alignment vertical="center"/>
    </xf>
    <xf numFmtId="49" fontId="25" fillId="0" borderId="29" xfId="37" applyNumberFormat="1" applyFont="1" applyFill="1" applyBorder="1" applyAlignment="1" applyProtection="1">
      <alignment horizontal="center" vertical="center" wrapText="1"/>
    </xf>
    <xf numFmtId="166" fontId="26" fillId="0" borderId="29" xfId="1" applyNumberFormat="1" applyFont="1" applyFill="1" applyBorder="1" applyAlignment="1" applyProtection="1">
      <alignment vertical="center"/>
    </xf>
    <xf numFmtId="166" fontId="26" fillId="0" borderId="31" xfId="1" applyNumberFormat="1" applyFont="1" applyFill="1" applyBorder="1" applyAlignment="1" applyProtection="1">
      <alignment vertical="center"/>
    </xf>
    <xf numFmtId="166" fontId="26" fillId="0" borderId="30" xfId="1" applyNumberFormat="1" applyFont="1" applyFill="1" applyBorder="1" applyAlignment="1" applyProtection="1">
      <alignment vertical="center"/>
    </xf>
    <xf numFmtId="170" fontId="28" fillId="0" borderId="0" xfId="0" applyNumberFormat="1" applyFont="1" applyFill="1" applyAlignment="1" applyProtection="1">
      <alignment vertical="center"/>
    </xf>
    <xf numFmtId="169" fontId="28" fillId="0" borderId="0" xfId="0" applyNumberFormat="1" applyFont="1" applyFill="1" applyAlignment="1" applyProtection="1">
      <alignment vertical="center"/>
    </xf>
    <xf numFmtId="10" fontId="26" fillId="0" borderId="17" xfId="2" applyNumberFormat="1" applyFont="1" applyFill="1" applyBorder="1" applyAlignment="1" applyProtection="1">
      <alignment horizontal="center" vertical="center"/>
    </xf>
    <xf numFmtId="10" fontId="26" fillId="0" borderId="20" xfId="2" applyNumberFormat="1" applyFont="1" applyFill="1" applyBorder="1" applyAlignment="1" applyProtection="1">
      <alignment horizontal="center" vertical="center"/>
    </xf>
    <xf numFmtId="10" fontId="26" fillId="0" borderId="18" xfId="2" applyNumberFormat="1" applyFont="1" applyFill="1" applyBorder="1" applyAlignment="1" applyProtection="1">
      <alignment horizontal="center" vertical="center"/>
    </xf>
    <xf numFmtId="168" fontId="0" fillId="0" borderId="0" xfId="0" applyNumberFormat="1" applyFill="1" applyProtection="1"/>
    <xf numFmtId="166" fontId="26" fillId="0" borderId="21" xfId="1" applyNumberFormat="1" applyFont="1" applyFill="1" applyBorder="1" applyAlignment="1" applyProtection="1">
      <alignment horizontal="center" vertical="center"/>
    </xf>
    <xf numFmtId="166" fontId="26" fillId="0" borderId="27" xfId="1" applyNumberFormat="1" applyFont="1" applyFill="1" applyBorder="1" applyAlignment="1" applyProtection="1">
      <alignment horizontal="center" vertical="center"/>
    </xf>
    <xf numFmtId="166" fontId="26" fillId="0" borderId="28" xfId="1" applyNumberFormat="1" applyFont="1" applyFill="1" applyBorder="1" applyAlignment="1" applyProtection="1">
      <alignment horizontal="center" vertical="center"/>
    </xf>
    <xf numFmtId="167" fontId="26" fillId="0" borderId="21" xfId="1" applyNumberFormat="1" applyFont="1" applyFill="1" applyBorder="1" applyAlignment="1" applyProtection="1">
      <alignment horizontal="center" vertical="center"/>
    </xf>
    <xf numFmtId="167" fontId="26" fillId="0" borderId="27" xfId="1" applyNumberFormat="1" applyFont="1" applyFill="1" applyBorder="1" applyAlignment="1" applyProtection="1">
      <alignment horizontal="center" vertical="center"/>
    </xf>
    <xf numFmtId="167" fontId="26" fillId="0" borderId="28" xfId="1" applyNumberFormat="1" applyFont="1" applyFill="1" applyBorder="1" applyAlignment="1" applyProtection="1">
      <alignment horizontal="center" vertical="center"/>
    </xf>
    <xf numFmtId="0" fontId="27" fillId="0" borderId="26" xfId="3" applyFont="1" applyFill="1" applyBorder="1" applyAlignment="1" applyProtection="1">
      <alignment horizontal="center" vertical="center"/>
    </xf>
    <xf numFmtId="0" fontId="25" fillId="0" borderId="15" xfId="37" applyNumberFormat="1" applyFont="1" applyFill="1" applyBorder="1" applyAlignment="1" applyProtection="1">
      <alignment horizontal="center" vertical="center" wrapText="1"/>
    </xf>
    <xf numFmtId="0" fontId="25" fillId="0" borderId="19" xfId="37" applyNumberFormat="1" applyFont="1" applyFill="1" applyBorder="1" applyAlignment="1" applyProtection="1">
      <alignment horizontal="center" vertical="center" wrapText="1"/>
    </xf>
    <xf numFmtId="0" fontId="25" fillId="0" borderId="16" xfId="37" applyNumberFormat="1" applyFont="1" applyFill="1" applyBorder="1" applyAlignment="1" applyProtection="1">
      <alignment horizontal="center" vertical="center" wrapText="1"/>
    </xf>
    <xf numFmtId="49" fontId="25" fillId="0" borderId="23" xfId="37" applyNumberFormat="1" applyFont="1" applyFill="1" applyBorder="1" applyAlignment="1" applyProtection="1">
      <alignment horizontal="center" vertical="center" wrapText="1"/>
    </xf>
    <xf numFmtId="49" fontId="25" fillId="0" borderId="24" xfId="37" applyNumberFormat="1" applyFont="1" applyFill="1" applyBorder="1" applyAlignment="1" applyProtection="1">
      <alignment horizontal="center" vertical="center" wrapText="1"/>
    </xf>
    <xf numFmtId="0" fontId="25" fillId="0" borderId="22" xfId="37" applyNumberFormat="1" applyFont="1" applyFill="1" applyBorder="1" applyAlignment="1" applyProtection="1">
      <alignment horizontal="center" vertical="center" wrapText="1"/>
    </xf>
    <xf numFmtId="0" fontId="25" fillId="0" borderId="25" xfId="37" applyNumberFormat="1" applyFont="1" applyFill="1" applyBorder="1" applyAlignment="1" applyProtection="1">
      <alignment horizontal="center" vertical="center" wrapText="1"/>
    </xf>
  </cellXfs>
  <cellStyles count="45">
    <cellStyle name="”ќђќ‘ћ‚›‰" xfId="4"/>
    <cellStyle name="”љ‘ђћ‚ђќќ›‰" xfId="5"/>
    <cellStyle name="„…ќ…†ќ›‰" xfId="6"/>
    <cellStyle name="„ђ’ђ" xfId="7"/>
    <cellStyle name="‡ђѓћ‹ћ‚ћљ1" xfId="8"/>
    <cellStyle name="‡ђѓћ‹ћ‚ћљ2" xfId="9"/>
    <cellStyle name="’ћѓћ‚›‰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Беззащитный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Защитный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"/>
    <cellStyle name="Обычный_methodics230802-pril1-3" xfId="37"/>
    <cellStyle name="Плохой 2" xfId="38"/>
    <cellStyle name="Пояснение 2" xfId="39"/>
    <cellStyle name="Примечание 2" xfId="40"/>
    <cellStyle name="Процентный" xfId="2" builtinId="5"/>
    <cellStyle name="Связанная ячейка 2" xfId="41"/>
    <cellStyle name="Текст предупреждения 2" xfId="42"/>
    <cellStyle name="Финансовый" xfId="1" builtinId="3"/>
    <cellStyle name="Хороший 2" xfId="43"/>
    <cellStyle name="Џђћ–…ќ’ќ›‰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view="pageBreakPreview" zoomScaleNormal="100" zoomScaleSheetLayoutView="100" workbookViewId="0">
      <selection activeCell="J13" sqref="J13"/>
    </sheetView>
  </sheetViews>
  <sheetFormatPr defaultColWidth="9.140625" defaultRowHeight="15" x14ac:dyDescent="0.25"/>
  <cols>
    <col min="1" max="1" width="9.140625" style="19"/>
    <col min="2" max="2" width="32.28515625" style="19" customWidth="1"/>
    <col min="3" max="12" width="13.140625" style="19" customWidth="1"/>
    <col min="13" max="13" width="9.140625" style="19"/>
    <col min="14" max="14" width="15.28515625" style="19" bestFit="1" customWidth="1"/>
    <col min="15" max="15" width="11.7109375" style="19" bestFit="1" customWidth="1"/>
    <col min="16" max="16" width="14" style="19" customWidth="1"/>
    <col min="17" max="17" width="12.28515625" style="19" customWidth="1"/>
    <col min="18" max="16384" width="9.140625" style="19"/>
  </cols>
  <sheetData>
    <row r="1" spans="1:17" ht="39" customHeight="1" thickBot="1" x14ac:dyDescent="0.3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s="20" customFormat="1" ht="15" customHeight="1" x14ac:dyDescent="0.25">
      <c r="A2" s="57" t="s">
        <v>0</v>
      </c>
      <c r="B2" s="59" t="s">
        <v>1</v>
      </c>
      <c r="C2" s="54" t="s">
        <v>2</v>
      </c>
      <c r="D2" s="55"/>
      <c r="E2" s="55"/>
      <c r="F2" s="55"/>
      <c r="G2" s="56"/>
      <c r="H2" s="54" t="s">
        <v>3</v>
      </c>
      <c r="I2" s="55"/>
      <c r="J2" s="55"/>
      <c r="K2" s="55"/>
      <c r="L2" s="56"/>
    </row>
    <row r="3" spans="1:17" s="20" customFormat="1" ht="15.75" thickBot="1" x14ac:dyDescent="0.3">
      <c r="A3" s="58"/>
      <c r="B3" s="60"/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7" t="s">
        <v>4</v>
      </c>
      <c r="I3" s="8" t="s">
        <v>5</v>
      </c>
      <c r="J3" s="8" t="s">
        <v>6</v>
      </c>
      <c r="K3" s="8" t="s">
        <v>7</v>
      </c>
      <c r="L3" s="9" t="s">
        <v>8</v>
      </c>
    </row>
    <row r="4" spans="1:17" s="25" customFormat="1" x14ac:dyDescent="0.25">
      <c r="A4" s="21" t="s">
        <v>9</v>
      </c>
      <c r="B4" s="1" t="s">
        <v>10</v>
      </c>
      <c r="C4" s="22">
        <f>SUM(D4:G4)-G5-F5</f>
        <v>82.892741000000029</v>
      </c>
      <c r="D4" s="23">
        <v>30.071783</v>
      </c>
      <c r="E4" s="23">
        <v>4.0302790000000002</v>
      </c>
      <c r="F4" s="23">
        <f>46.697442+F7+F8</f>
        <v>63.659213000000001</v>
      </c>
      <c r="G4" s="24">
        <f>2.093237+G5</f>
        <v>41.016712000000005</v>
      </c>
      <c r="H4" s="10">
        <f>SUM(I4:L4)-L5-K5</f>
        <v>14.709000000000001</v>
      </c>
      <c r="I4" s="11">
        <v>5.1050000000000004</v>
      </c>
      <c r="J4" s="11">
        <v>0.73299999999999998</v>
      </c>
      <c r="K4" s="11">
        <f>8.49+K7+K8</f>
        <v>11.327490708354397</v>
      </c>
      <c r="L4" s="12">
        <f>0.381+L5</f>
        <v>7.1992603249168781</v>
      </c>
      <c r="N4" s="26"/>
      <c r="O4" s="26"/>
      <c r="P4" s="26"/>
      <c r="Q4" s="26"/>
    </row>
    <row r="5" spans="1:17" s="25" customFormat="1" x14ac:dyDescent="0.25">
      <c r="A5" s="2" t="s">
        <v>11</v>
      </c>
      <c r="B5" s="3" t="s">
        <v>12</v>
      </c>
      <c r="C5" s="27">
        <f>SUM(D5:G5)</f>
        <v>55.885246000000002</v>
      </c>
      <c r="D5" s="28">
        <v>0</v>
      </c>
      <c r="E5" s="28">
        <v>0</v>
      </c>
      <c r="F5" s="28">
        <f>SUM(F7:F8)</f>
        <v>16.961770999999999</v>
      </c>
      <c r="G5" s="29">
        <f>SUM(G7:G9)</f>
        <v>38.923475000000003</v>
      </c>
      <c r="H5" s="13">
        <f>SUM(I5:L5)</f>
        <v>9.6557510332712742</v>
      </c>
      <c r="I5" s="14">
        <v>0</v>
      </c>
      <c r="J5" s="14">
        <v>0</v>
      </c>
      <c r="K5" s="14">
        <f>SUM(K7:K8)</f>
        <v>2.8374907083543968</v>
      </c>
      <c r="L5" s="15">
        <f>SUM(L7:L9)</f>
        <v>6.8182603249168778</v>
      </c>
      <c r="N5" s="30"/>
    </row>
    <row r="6" spans="1:17" s="25" customFormat="1" x14ac:dyDescent="0.25">
      <c r="A6" s="2"/>
      <c r="B6" s="3" t="s">
        <v>13</v>
      </c>
      <c r="C6" s="47"/>
      <c r="D6" s="48"/>
      <c r="E6" s="48"/>
      <c r="F6" s="48"/>
      <c r="G6" s="49"/>
      <c r="H6" s="50"/>
      <c r="I6" s="51"/>
      <c r="J6" s="51"/>
      <c r="K6" s="51"/>
      <c r="L6" s="52"/>
      <c r="N6" s="30"/>
      <c r="O6" s="30"/>
      <c r="P6" s="30"/>
      <c r="Q6" s="30"/>
    </row>
    <row r="7" spans="1:17" s="25" customFormat="1" x14ac:dyDescent="0.25">
      <c r="A7" s="2"/>
      <c r="B7" s="3" t="s">
        <v>5</v>
      </c>
      <c r="C7" s="27">
        <f>SUM(D7:G7)</f>
        <v>12.931491999999999</v>
      </c>
      <c r="D7" s="28">
        <v>0</v>
      </c>
      <c r="E7" s="28">
        <v>0</v>
      </c>
      <c r="F7" s="28">
        <f>D4-D10</f>
        <v>12.931491999999999</v>
      </c>
      <c r="G7" s="29"/>
      <c r="H7" s="13">
        <f>SUM(I7:L7)</f>
        <v>2.1044907083543967</v>
      </c>
      <c r="I7" s="14">
        <v>0</v>
      </c>
      <c r="J7" s="14">
        <v>0</v>
      </c>
      <c r="K7" s="14">
        <f>I4-I10</f>
        <v>2.1044907083543967</v>
      </c>
      <c r="L7" s="15"/>
    </row>
    <row r="8" spans="1:17" s="25" customFormat="1" x14ac:dyDescent="0.25">
      <c r="A8" s="2"/>
      <c r="B8" s="3" t="s">
        <v>6</v>
      </c>
      <c r="C8" s="27">
        <f>SUM(D8:G8)</f>
        <v>4.0302790000000002</v>
      </c>
      <c r="D8" s="28">
        <v>0</v>
      </c>
      <c r="E8" s="28">
        <v>0</v>
      </c>
      <c r="F8" s="28">
        <f>E4</f>
        <v>4.0302790000000002</v>
      </c>
      <c r="G8" s="29"/>
      <c r="H8" s="13">
        <f t="shared" ref="H8:H14" si="0">SUM(I8:L8)</f>
        <v>0.73299999999999998</v>
      </c>
      <c r="I8" s="14">
        <v>0</v>
      </c>
      <c r="J8" s="14">
        <v>0</v>
      </c>
      <c r="K8" s="14">
        <f>J4</f>
        <v>0.73299999999999998</v>
      </c>
      <c r="L8" s="15"/>
    </row>
    <row r="9" spans="1:17" s="25" customFormat="1" ht="15.75" thickBot="1" x14ac:dyDescent="0.3">
      <c r="A9" s="4"/>
      <c r="B9" s="5" t="s">
        <v>7</v>
      </c>
      <c r="C9" s="31">
        <f t="shared" ref="C9:C14" si="1">SUM(D9:G9)</f>
        <v>38.923475000000003</v>
      </c>
      <c r="D9" s="32">
        <v>0</v>
      </c>
      <c r="E9" s="32">
        <v>0</v>
      </c>
      <c r="F9" s="32">
        <v>0</v>
      </c>
      <c r="G9" s="33">
        <f>F4-F10-F14</f>
        <v>38.923475000000003</v>
      </c>
      <c r="H9" s="34">
        <f t="shared" si="0"/>
        <v>6.8182603249168778</v>
      </c>
      <c r="I9" s="35">
        <v>0</v>
      </c>
      <c r="J9" s="35">
        <v>0</v>
      </c>
      <c r="K9" s="35">
        <v>0</v>
      </c>
      <c r="L9" s="36">
        <f>K4-K10-K14</f>
        <v>6.8182603249168778</v>
      </c>
    </row>
    <row r="10" spans="1:17" s="25" customFormat="1" x14ac:dyDescent="0.25">
      <c r="A10" s="21" t="s">
        <v>14</v>
      </c>
      <c r="B10" s="1" t="s">
        <v>15</v>
      </c>
      <c r="C10" s="22">
        <f t="shared" si="1"/>
        <v>71.630247999999995</v>
      </c>
      <c r="D10" s="23">
        <f t="shared" ref="D10:E10" si="2">SUM(D11:D12)</f>
        <v>17.140291000000001</v>
      </c>
      <c r="E10" s="23">
        <f t="shared" si="2"/>
        <v>0</v>
      </c>
      <c r="F10" s="23">
        <f>SUM(F11:F12)</f>
        <v>21.008036000000001</v>
      </c>
      <c r="G10" s="24">
        <f>SUM(G11:G12)</f>
        <v>33.481921</v>
      </c>
      <c r="H10" s="10">
        <f>SUM(I10:L10)</f>
        <v>12.709</v>
      </c>
      <c r="I10" s="11">
        <f t="shared" ref="I10:J10" si="3">SUM(I11:I12)</f>
        <v>3.0005092916456038</v>
      </c>
      <c r="J10" s="11">
        <f t="shared" si="3"/>
        <v>0</v>
      </c>
      <c r="K10" s="11">
        <f>SUM(K11:K12)</f>
        <v>3.8472303834375188</v>
      </c>
      <c r="L10" s="12">
        <f>SUM(L11:L12)</f>
        <v>5.8612603249168762</v>
      </c>
    </row>
    <row r="11" spans="1:17" s="25" customFormat="1" x14ac:dyDescent="0.25">
      <c r="A11" s="2" t="s">
        <v>16</v>
      </c>
      <c r="B11" s="3" t="s">
        <v>17</v>
      </c>
      <c r="C11" s="27">
        <f t="shared" si="1"/>
        <v>68.081105000000008</v>
      </c>
      <c r="D11" s="28">
        <v>17.140291000000001</v>
      </c>
      <c r="E11" s="28">
        <v>0</v>
      </c>
      <c r="F11" s="28">
        <v>17.464307999999999</v>
      </c>
      <c r="G11" s="29">
        <v>33.476506000000001</v>
      </c>
      <c r="H11" s="13">
        <f t="shared" si="0"/>
        <v>11.917999999999999</v>
      </c>
      <c r="I11" s="14">
        <f>D11/C11*11.918</f>
        <v>3.0005092916456038</v>
      </c>
      <c r="J11" s="14">
        <v>0</v>
      </c>
      <c r="K11" s="14">
        <f>F11/C11*11.918</f>
        <v>3.0572303834375187</v>
      </c>
      <c r="L11" s="15">
        <f>G11/C11*11.918</f>
        <v>5.8602603249168759</v>
      </c>
      <c r="P11" s="30"/>
    </row>
    <row r="12" spans="1:17" s="25" customFormat="1" ht="15.75" thickBot="1" x14ac:dyDescent="0.3">
      <c r="A12" s="4" t="s">
        <v>18</v>
      </c>
      <c r="B12" s="5" t="s">
        <v>19</v>
      </c>
      <c r="C12" s="31">
        <f t="shared" si="1"/>
        <v>3.5491430000000004</v>
      </c>
      <c r="D12" s="32">
        <v>0</v>
      </c>
      <c r="E12" s="32">
        <v>0</v>
      </c>
      <c r="F12" s="32">
        <v>3.5437280000000002</v>
      </c>
      <c r="G12" s="33">
        <v>5.4149999999999997E-3</v>
      </c>
      <c r="H12" s="34">
        <f t="shared" si="0"/>
        <v>0.79100000000000004</v>
      </c>
      <c r="I12" s="35">
        <v>0</v>
      </c>
      <c r="J12" s="35">
        <v>0</v>
      </c>
      <c r="K12" s="35">
        <v>0.79</v>
      </c>
      <c r="L12" s="36">
        <v>1E-3</v>
      </c>
    </row>
    <row r="13" spans="1:17" s="25" customFormat="1" ht="72" thickBot="1" x14ac:dyDescent="0.3">
      <c r="A13" s="37" t="s">
        <v>20</v>
      </c>
      <c r="B13" s="6" t="s">
        <v>21</v>
      </c>
      <c r="C13" s="38">
        <v>0</v>
      </c>
      <c r="D13" s="39">
        <v>0</v>
      </c>
      <c r="E13" s="39">
        <v>0</v>
      </c>
      <c r="F13" s="39">
        <v>0</v>
      </c>
      <c r="G13" s="40">
        <v>0</v>
      </c>
      <c r="H13" s="16">
        <v>0</v>
      </c>
      <c r="I13" s="17">
        <v>0</v>
      </c>
      <c r="J13" s="17">
        <v>0</v>
      </c>
      <c r="K13" s="17">
        <v>0</v>
      </c>
      <c r="L13" s="18">
        <v>0</v>
      </c>
    </row>
    <row r="14" spans="1:17" s="25" customFormat="1" x14ac:dyDescent="0.25">
      <c r="A14" s="21" t="s">
        <v>22</v>
      </c>
      <c r="B14" s="1" t="s">
        <v>23</v>
      </c>
      <c r="C14" s="22">
        <f t="shared" si="1"/>
        <v>11.262492999999999</v>
      </c>
      <c r="D14" s="23">
        <v>0</v>
      </c>
      <c r="E14" s="23">
        <v>0</v>
      </c>
      <c r="F14" s="23">
        <v>3.7277019999999998</v>
      </c>
      <c r="G14" s="24">
        <v>7.5347910000000002</v>
      </c>
      <c r="H14" s="10">
        <f t="shared" si="0"/>
        <v>2</v>
      </c>
      <c r="I14" s="11">
        <v>0</v>
      </c>
      <c r="J14" s="11">
        <v>0</v>
      </c>
      <c r="K14" s="11">
        <v>0.66200000000000003</v>
      </c>
      <c r="L14" s="12">
        <v>1.3380000000000001</v>
      </c>
      <c r="M14" s="41"/>
      <c r="N14" s="42"/>
      <c r="O14" s="30"/>
    </row>
    <row r="15" spans="1:17" s="25" customFormat="1" ht="15.75" thickBot="1" x14ac:dyDescent="0.3">
      <c r="A15" s="4"/>
      <c r="B15" s="5" t="s">
        <v>24</v>
      </c>
      <c r="C15" s="43">
        <f>C14/C4</f>
        <v>0.13586826619715706</v>
      </c>
      <c r="D15" s="32">
        <v>0</v>
      </c>
      <c r="E15" s="32">
        <v>0</v>
      </c>
      <c r="F15" s="44">
        <f>F14/F4</f>
        <v>5.8557148672258953E-2</v>
      </c>
      <c r="G15" s="45">
        <f>G14/G4</f>
        <v>0.18370051212296098</v>
      </c>
      <c r="H15" s="43">
        <f>H14/H4</f>
        <v>0.13597117411108844</v>
      </c>
      <c r="I15" s="32">
        <v>0</v>
      </c>
      <c r="J15" s="32">
        <v>0</v>
      </c>
      <c r="K15" s="44">
        <f>K14/K4</f>
        <v>5.8441893005637451E-2</v>
      </c>
      <c r="L15" s="45">
        <f>L14/L4</f>
        <v>0.18585242644569164</v>
      </c>
    </row>
    <row r="16" spans="1:17" x14ac:dyDescent="0.25">
      <c r="C16" s="46"/>
    </row>
  </sheetData>
  <mergeCells count="7">
    <mergeCell ref="C6:G6"/>
    <mergeCell ref="H6:L6"/>
    <mergeCell ref="A1:L1"/>
    <mergeCell ref="C2:G2"/>
    <mergeCell ref="H2:L2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Факт_2019</vt:lpstr>
      <vt:lpstr>Факт_2019!Область_печати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Надежда</cp:lastModifiedBy>
  <cp:lastPrinted>2021-02-24T03:52:13Z</cp:lastPrinted>
  <dcterms:created xsi:type="dcterms:W3CDTF">2014-11-28T17:51:43Z</dcterms:created>
  <dcterms:modified xsi:type="dcterms:W3CDTF">2021-02-24T09:08:39Z</dcterms:modified>
</cp:coreProperties>
</file>